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talova\Desktop\Электроэнергия 2025\ДЦиТ запросы\"/>
    </mc:Choice>
  </mc:AlternateContent>
  <xr:revisionPtr revIDLastSave="0" documentId="13_ncr:1_{6FBD5429-A0E1-47A3-A59F-9605BE7D9DA7}" xr6:coauthVersionLast="36" xr6:coauthVersionMax="36" xr10:uidLastSave="{00000000-0000-0000-0000-000000000000}"/>
  <bookViews>
    <workbookView xWindow="0" yWindow="0" windowWidth="20895" windowHeight="8310" activeTab="2" xr2:uid="{00000000-000D-0000-FFFF-FFFF00000000}"/>
  </bookViews>
  <sheets>
    <sheet name="Титульный" sheetId="4" r:id="rId1"/>
    <sheet name="Приказ МЭ от 26.09.2017 № 887" sheetId="3" r:id="rId2"/>
    <sheet name="Расчет" sheetId="2" r:id="rId3"/>
    <sheet name="Комментарии" sheetId="5" r:id="rId4"/>
  </sheets>
  <externalReferences>
    <externalReference r:id="rId5"/>
  </externalReferences>
  <definedNames>
    <definedName name="base_prd">[1]Титульный!$F$19</definedName>
    <definedName name="base_years">[1]TEHSHEET!$J$2:$J$3</definedName>
    <definedName name="detail_norm">Титульный!#REF!</definedName>
    <definedName name="god">[1]Титульный!$F$10</definedName>
    <definedName name="list_act">[1]TEHSHEET!$K$2:$K$3</definedName>
    <definedName name="list_method">[1]TEHSHEET!$I$2:$I$3</definedName>
    <definedName name="logic">[1]TEHSHEET!$B$2:$B$3</definedName>
    <definedName name="version">[1]Инструкция!$B$3</definedName>
  </definedNames>
  <calcPr calcId="191029"/>
</workbook>
</file>

<file path=xl/calcChain.xml><?xml version="1.0" encoding="utf-8"?>
<calcChain xmlns="http://schemas.openxmlformats.org/spreadsheetml/2006/main">
  <c r="E29" i="2" l="1"/>
  <c r="F25" i="2" l="1"/>
  <c r="C24" i="2" l="1"/>
  <c r="C38" i="2"/>
  <c r="C37" i="2"/>
  <c r="C36" i="2"/>
  <c r="C35" i="2"/>
  <c r="G34" i="2"/>
  <c r="F34" i="2"/>
  <c r="E34" i="2"/>
  <c r="D34" i="2"/>
  <c r="C33" i="2"/>
  <c r="C32" i="2"/>
  <c r="C31" i="2"/>
  <c r="C30" i="2"/>
  <c r="G29" i="2"/>
  <c r="G28" i="2" s="1"/>
  <c r="F29" i="2"/>
  <c r="F28" i="2" s="1"/>
  <c r="E28" i="2"/>
  <c r="D29" i="2"/>
  <c r="G25" i="2"/>
  <c r="E25" i="2"/>
  <c r="D25" i="2"/>
  <c r="C23" i="2"/>
  <c r="C22" i="2"/>
  <c r="C20" i="2"/>
  <c r="C18" i="2"/>
  <c r="C17" i="2"/>
  <c r="C16" i="2"/>
  <c r="C15" i="2"/>
  <c r="G14" i="2"/>
  <c r="F14" i="2"/>
  <c r="E14" i="2"/>
  <c r="D14" i="2"/>
  <c r="C13" i="2"/>
  <c r="C12" i="2"/>
  <c r="C11" i="2"/>
  <c r="C10" i="2"/>
  <c r="G9" i="2"/>
  <c r="G8" i="2" s="1"/>
  <c r="F9" i="2"/>
  <c r="F8" i="2" s="1"/>
  <c r="E9" i="2"/>
  <c r="E8" i="2" s="1"/>
  <c r="D9" i="2"/>
  <c r="G19" i="2" l="1"/>
  <c r="G21" i="2" s="1"/>
  <c r="E39" i="2"/>
  <c r="G39" i="2"/>
  <c r="G26" i="2"/>
  <c r="E19" i="2"/>
  <c r="E26" i="2" s="1"/>
  <c r="C9" i="2"/>
  <c r="C29" i="2"/>
  <c r="F39" i="2"/>
  <c r="G43" i="2"/>
  <c r="C34" i="2"/>
  <c r="F19" i="2"/>
  <c r="F26" i="2" s="1"/>
  <c r="D8" i="2"/>
  <c r="C8" i="2" s="1"/>
  <c r="C21" i="2" s="1"/>
  <c r="C14" i="2"/>
  <c r="D28" i="2"/>
  <c r="C28" i="2" s="1"/>
  <c r="E43" i="2" l="1"/>
  <c r="E21" i="2"/>
  <c r="E40" i="2" s="1"/>
  <c r="E41" i="2" s="1"/>
  <c r="G40" i="2"/>
  <c r="G41" i="2" s="1"/>
  <c r="D39" i="2"/>
  <c r="F21" i="2"/>
  <c r="F43" i="2"/>
  <c r="D19" i="2"/>
  <c r="D26" i="2" l="1"/>
  <c r="F40" i="2"/>
  <c r="F41" i="2" s="1"/>
  <c r="D21" i="2"/>
  <c r="D43" i="2"/>
  <c r="D40" i="2" l="1"/>
  <c r="D41" i="2" s="1"/>
  <c r="C41" i="2" s="1"/>
  <c r="C40" i="2" s="1"/>
</calcChain>
</file>

<file path=xl/sharedStrings.xml><?xml version="1.0" encoding="utf-8"?>
<sst xmlns="http://schemas.openxmlformats.org/spreadsheetml/2006/main" count="151" uniqueCount="90">
  <si>
    <t>УТВЕРЖДЕНЫ</t>
  </si>
  <si>
    <t>приказом Минэнерго России</t>
  </si>
  <si>
    <t>НОРМАТИВЫ</t>
  </si>
  <si>
    <t>потерь электрической энергии при ее передаче по электрическим сетям территориальных сетевых организаций</t>
  </si>
  <si>
    <t>Высокое напряжение</t>
  </si>
  <si>
    <t>Среднее первое напряжение</t>
  </si>
  <si>
    <t>Среднее второе напряжение</t>
  </si>
  <si>
    <t>более 30</t>
  </si>
  <si>
    <t>Низкое напряжение</t>
  </si>
  <si>
    <t>Расчет</t>
  </si>
  <si>
    <t>Наименование показателя</t>
  </si>
  <si>
    <t>Еденица измерения</t>
  </si>
  <si>
    <t>Всего</t>
  </si>
  <si>
    <t>В том числе по уровню напряжения</t>
  </si>
  <si>
    <t>ВН</t>
  </si>
  <si>
    <t>СН1</t>
  </si>
  <si>
    <t>СН2</t>
  </si>
  <si>
    <t>НН</t>
  </si>
  <si>
    <t>1</t>
  </si>
  <si>
    <t>2</t>
  </si>
  <si>
    <t>3</t>
  </si>
  <si>
    <t>4</t>
  </si>
  <si>
    <t>5</t>
  </si>
  <si>
    <t>6</t>
  </si>
  <si>
    <t>7</t>
  </si>
  <si>
    <t>Поступление в сеть, в том числе:</t>
  </si>
  <si>
    <t>тыс. кВт ч</t>
  </si>
  <si>
    <t>из других организаций</t>
  </si>
  <si>
    <t>из сетей ФСК</t>
  </si>
  <si>
    <t>от генерирующих компаний и блок-станций</t>
  </si>
  <si>
    <t>от смежных сетевых организаций</t>
  </si>
  <si>
    <t>от собственных генерирующих объектов</t>
  </si>
  <si>
    <t>Поступление в сеть из других уровней напряжения (трансформация), в том числе:</t>
  </si>
  <si>
    <t>с уровня напряжения ВН</t>
  </si>
  <si>
    <t>с уровня напряжения СН1</t>
  </si>
  <si>
    <t>с уровня напряжения СН2</t>
  </si>
  <si>
    <t>с уровня напряжения НН</t>
  </si>
  <si>
    <t>Отпуск электроэнергии в сеть</t>
  </si>
  <si>
    <t>Фактические потери электроэнергии</t>
  </si>
  <si>
    <t>Относительные фактические потери электроэнергии</t>
  </si>
  <si>
    <t>%</t>
  </si>
  <si>
    <t>Протяженность линий (воздушных и кабельных) электропередачи в одноцепном выражении</t>
  </si>
  <si>
    <t>км</t>
  </si>
  <si>
    <t>Протяженность воздушных линий электропередачи в одноцепном выражении</t>
  </si>
  <si>
    <t>Соотношение протяженности воздушных и кабельных линий электропередачи в одноцепном выражении (доля ВЛ)</t>
  </si>
  <si>
    <t>Плановый отпуск электроэнергии в сеть</t>
  </si>
  <si>
    <t>Уровень потерь электроэнергии</t>
  </si>
  <si>
    <t>Величина потерь электроэнергии</t>
  </si>
  <si>
    <t>соотношение тыс. кВт ч / км</t>
  </si>
  <si>
    <t>от "26" сентября 2017 г. № 887</t>
  </si>
  <si>
    <t>Отпуск электрической энергии в электрическую сеть/суммарная протяженность воздушных и кабельных линий электропередачи в одноцепном выражении, тыс. кВт ч/км</t>
  </si>
  <si>
    <t>Соотношение величины отпуска электрической энергии в электрическую сеть и суммы номинальных мощностей силовых трансформаторов, тыс. кВт ч/МВ А</t>
  </si>
  <si>
    <t>Значение норматива потерь электрической энергии при ее передаче по электрическим сетям территориальных сетевых организаций, %</t>
  </si>
  <si>
    <t>3500 и менее</t>
  </si>
  <si>
    <t>2 000 и менее</t>
  </si>
  <si>
    <t>более 2 000</t>
  </si>
  <si>
    <t>более 3500</t>
  </si>
  <si>
    <t>700 и менее</t>
  </si>
  <si>
    <t>более 700</t>
  </si>
  <si>
    <t>Доля протяженности воздушных линий электропередачи в одноцепном выражении в суммарной протяженности воздушных и кабельных линий электропередачи в одноцепном выражении, %</t>
  </si>
  <si>
    <t>30 и менее</t>
  </si>
  <si>
    <t>Доля протяженности воздушных линий электропередачи в одноцепном выражении в суммарной протяженности воздушных и кабельных линий электропередачи в одноцепном выражении &lt;1&gt;, %</t>
  </si>
  <si>
    <t>&lt;1&gt; При определении протяженности воздушных и кабельных линий электропередачи низкого напряжения учитываются только трехфазные участки линий.</t>
  </si>
  <si>
    <t>Мв</t>
  </si>
  <si>
    <t>Сумма номинальных мощностей силовых трансформаторов</t>
  </si>
  <si>
    <t>Данные о поступлении в сеть в базовом периоде принимаются в соответствии с отчетной формой № 46-ЭЭ (передача)</t>
  </si>
  <si>
    <t>Примечение:</t>
  </si>
  <si>
    <t>Определение величины и уровня потерь электроэнергии при ее передаче по электрическим сетям территориальной сетевой организации</t>
  </si>
  <si>
    <t>Субъект РФ</t>
  </si>
  <si>
    <t>Магаданская область</t>
  </si>
  <si>
    <t>Отчетный год</t>
  </si>
  <si>
    <t>Наименование организации</t>
  </si>
  <si>
    <t>Метод определения норматива</t>
  </si>
  <si>
    <t>Ответственный за предоставление информации</t>
  </si>
  <si>
    <t>Фамилия Имя Отчество</t>
  </si>
  <si>
    <t>Должность</t>
  </si>
  <si>
    <t>(Код) Телефон</t>
  </si>
  <si>
    <t>E-Mail</t>
  </si>
  <si>
    <t>Комментарии</t>
  </si>
  <si>
    <t>Населенный пункт</t>
  </si>
  <si>
    <t xml:space="preserve">Расчет по нормативу согласно приказа Минэнерго от 26.09.2017 № 887 </t>
  </si>
  <si>
    <t>Норматив потерь электроэнергии по приказу Минэнерго России от 26.09.2017 №887</t>
  </si>
  <si>
    <t>Базовый период (2023 год, фактические показатели)</t>
  </si>
  <si>
    <t>Регулируемый период (2025 год) заявка</t>
  </si>
  <si>
    <t>ПАО "Магаданский морской торговый порт"</t>
  </si>
  <si>
    <t>г. Магадан</t>
  </si>
  <si>
    <t>Даньшев Юлий Владимирович</t>
  </si>
  <si>
    <t>Главный энергетик</t>
  </si>
  <si>
    <t>692-300 (доб. 251)</t>
  </si>
  <si>
    <t>danshev@magadanport.ru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</si>
</sst>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ahoma"/>
      <family val="2"/>
      <charset val="204"/>
    </font>
    <font>
      <sz val="9"/>
      <color theme="0" tint="-0.499984740745262"/>
      <name val="Tahoma"/>
      <family val="2"/>
      <charset val="204"/>
    </font>
    <font>
      <i/>
      <sz val="9"/>
      <name val="Tahoma"/>
      <family val="2"/>
      <charset val="204"/>
    </font>
    <font>
      <sz val="18"/>
      <name val="Tahoma"/>
      <family val="2"/>
      <charset val="204"/>
    </font>
    <font>
      <b/>
      <sz val="9"/>
      <color indexed="60"/>
      <name val="Tahoma"/>
      <family val="2"/>
      <charset val="204"/>
    </font>
    <font>
      <i/>
      <sz val="9"/>
      <color rgb="FFC00000"/>
      <name val="Tahoma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5" fillId="0" borderId="1" xfId="0" applyFont="1" applyBorder="1" applyAlignment="1" applyProtection="1">
      <alignment horizontal="center" vertical="top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4" fontId="1" fillId="0" borderId="11" xfId="0" applyNumberFormat="1" applyFont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4" fontId="0" fillId="0" borderId="0" xfId="0" applyNumberFormat="1"/>
    <xf numFmtId="0" fontId="1" fillId="0" borderId="0" xfId="0" applyFont="1" applyAlignment="1" applyProtection="1">
      <alignment wrapText="1"/>
    </xf>
    <xf numFmtId="0" fontId="10" fillId="0" borderId="0" xfId="0" applyFont="1" applyAlignment="1" applyProtection="1">
      <alignment wrapText="1"/>
    </xf>
    <xf numFmtId="0" fontId="1" fillId="0" borderId="20" xfId="0" applyFont="1" applyBorder="1" applyAlignment="1" applyProtection="1">
      <alignment wrapText="1"/>
    </xf>
    <xf numFmtId="0" fontId="1" fillId="5" borderId="20" xfId="0" applyFont="1" applyFill="1" applyBorder="1" applyAlignment="1" applyProtection="1">
      <alignment wrapText="1"/>
    </xf>
    <xf numFmtId="49" fontId="0" fillId="5" borderId="20" xfId="0" applyNumberFormat="1" applyFont="1" applyFill="1" applyBorder="1" applyAlignment="1" applyProtection="1">
      <alignment horizontal="right" vertical="center" wrapText="1" indent="1"/>
    </xf>
    <xf numFmtId="49" fontId="0" fillId="2" borderId="20" xfId="0" applyNumberFormat="1" applyFont="1" applyFill="1" applyBorder="1" applyAlignment="1" applyProtection="1">
      <alignment horizontal="center" vertical="center" wrapText="1"/>
    </xf>
    <xf numFmtId="0" fontId="11" fillId="0" borderId="20" xfId="0" applyFont="1" applyFill="1" applyBorder="1" applyAlignment="1" applyProtection="1">
      <alignment vertical="center" wrapText="1"/>
    </xf>
    <xf numFmtId="49" fontId="0" fillId="0" borderId="20" xfId="0" applyNumberFormat="1" applyFill="1" applyBorder="1" applyAlignment="1" applyProtection="1">
      <alignment horizontal="right" vertical="center" wrapText="1" indent="1"/>
    </xf>
    <xf numFmtId="1" fontId="0" fillId="2" borderId="20" xfId="0" applyNumberFormat="1" applyFill="1" applyBorder="1" applyAlignment="1" applyProtection="1">
      <alignment horizontal="center" vertical="center" wrapText="1"/>
    </xf>
    <xf numFmtId="49" fontId="0" fillId="5" borderId="20" xfId="0" applyNumberFormat="1" applyFill="1" applyBorder="1" applyAlignment="1" applyProtection="1">
      <alignment horizontal="right" vertical="center" wrapText="1" indent="1"/>
    </xf>
    <xf numFmtId="0" fontId="0" fillId="3" borderId="20" xfId="0" applyNumberFormat="1" applyFont="1" applyFill="1" applyBorder="1" applyAlignment="1" applyProtection="1">
      <alignment horizontal="center" vertical="center" wrapText="1"/>
    </xf>
    <xf numFmtId="49" fontId="1" fillId="5" borderId="20" xfId="0" applyNumberFormat="1" applyFont="1" applyFill="1" applyBorder="1" applyAlignment="1" applyProtection="1">
      <alignment horizontal="center" vertical="center" wrapText="1"/>
    </xf>
    <xf numFmtId="14" fontId="1" fillId="5" borderId="20" xfId="0" applyNumberFormat="1" applyFont="1" applyFill="1" applyBorder="1" applyAlignment="1" applyProtection="1">
      <alignment horizontal="center" vertical="center" wrapText="1"/>
    </xf>
    <xf numFmtId="0" fontId="12" fillId="0" borderId="20" xfId="0" applyFont="1" applyFill="1" applyBorder="1" applyAlignment="1" applyProtection="1">
      <alignment horizontal="center" vertical="top" wrapText="1"/>
    </xf>
    <xf numFmtId="0" fontId="0" fillId="5" borderId="20" xfId="0" applyFont="1" applyFill="1" applyBorder="1" applyAlignment="1" applyProtection="1">
      <alignment horizontal="center" wrapText="1"/>
    </xf>
    <xf numFmtId="0" fontId="0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Font="1" applyFill="1" applyBorder="1" applyProtection="1"/>
    <xf numFmtId="0" fontId="0" fillId="7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3" fontId="0" fillId="0" borderId="0" xfId="0" applyNumberFormat="1"/>
    <xf numFmtId="0" fontId="13" fillId="0" borderId="11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left" vertical="center" wrapText="1" indent="1"/>
    </xf>
    <xf numFmtId="0" fontId="13" fillId="0" borderId="11" xfId="0" applyFont="1" applyBorder="1" applyAlignment="1" applyProtection="1">
      <alignment horizontal="left" vertical="center" wrapText="1" indent="2"/>
    </xf>
    <xf numFmtId="4" fontId="13" fillId="2" borderId="11" xfId="0" applyNumberFormat="1" applyFont="1" applyFill="1" applyBorder="1" applyAlignment="1" applyProtection="1">
      <alignment horizontal="right" vertical="center" wrapText="1"/>
    </xf>
    <xf numFmtId="4" fontId="14" fillId="2" borderId="11" xfId="0" applyNumberFormat="1" applyFont="1" applyFill="1" applyBorder="1" applyAlignment="1" applyProtection="1">
      <alignment horizontal="right" vertical="center" wrapText="1"/>
    </xf>
    <xf numFmtId="4" fontId="14" fillId="3" borderId="11" xfId="0" applyNumberFormat="1" applyFont="1" applyFill="1" applyBorder="1" applyAlignment="1" applyProtection="1">
      <alignment horizontal="right" vertical="center" wrapText="1"/>
      <protection locked="0"/>
    </xf>
    <xf numFmtId="4" fontId="14" fillId="4" borderId="11" xfId="0" applyNumberFormat="1" applyFont="1" applyFill="1" applyBorder="1" applyAlignment="1" applyProtection="1">
      <alignment horizontal="right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horizontal="center" vertical="top" wrapText="1"/>
    </xf>
    <xf numFmtId="0" fontId="17" fillId="0" borderId="0" xfId="0" applyFont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40-025\1Proizvod\Users\&#1069;&#1082;&#1086;&#1085;&#1086;&#1084;&#1080;&#1089;&#1090;\Desktop\&#1040;&#1092;&#1072;&#1085;&#1072;&#1089;&#1100;&#1077;&#1074;&#1072;%20&#1054;&#1058;&#1063;&#1045;&#1058;&#1067;\&#1064;&#1040;&#1041;&#1051;&#1054;&#1053;&#1067;%202018\EE.LOSS.CALC(v1.1)_&#1088;&#1072;&#1089;&#1082;&#1088;&#1099;&#1090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Check"/>
      <sheetName val="modList00"/>
      <sheetName val="Инструкция"/>
      <sheetName val="Лог обновления"/>
      <sheetName val="Титульный"/>
      <sheetName val="Приказ МЭ от 30.09.2014 № 674"/>
      <sheetName val="Расчет"/>
      <sheetName val="Комментарии"/>
      <sheetName val="Проверка"/>
      <sheetName val="AllSheetsInThisWorkbook"/>
      <sheetName val="TEHSHEET"/>
      <sheetName val="et_union"/>
      <sheetName val="REESTR_ORG"/>
      <sheetName val="modHyp"/>
      <sheetName val="modList01"/>
      <sheetName val="modReestr"/>
      <sheetName val="modfrmReestr"/>
      <sheetName val="modUpdTemplMain"/>
      <sheetName val="modfrmCheckUpdates"/>
      <sheetName val="modHTTP"/>
    </sheetNames>
    <sheetDataSet>
      <sheetData sheetId="0"/>
      <sheetData sheetId="1"/>
      <sheetData sheetId="2">
        <row r="3">
          <cell r="B3" t="str">
            <v>Версия 1.1</v>
          </cell>
        </row>
      </sheetData>
      <sheetData sheetId="3"/>
      <sheetData sheetId="4">
        <row r="10">
          <cell r="F10">
            <v>2018</v>
          </cell>
        </row>
        <row r="19">
          <cell r="F19">
            <v>2016</v>
          </cell>
        </row>
      </sheetData>
      <sheetData sheetId="5"/>
      <sheetData sheetId="6"/>
      <sheetData sheetId="7"/>
      <sheetData sheetId="8"/>
      <sheetData sheetId="9"/>
      <sheetData sheetId="10">
        <row r="2">
          <cell r="B2" t="str">
            <v>да</v>
          </cell>
          <cell r="I2" t="str">
            <v>Долгосрочное регулирование</v>
          </cell>
          <cell r="J2">
            <v>2016</v>
          </cell>
          <cell r="K2" t="str">
            <v>Приказ Минэнерго</v>
          </cell>
        </row>
        <row r="3">
          <cell r="B3" t="str">
            <v>нет</v>
          </cell>
          <cell r="I3" t="str">
            <v>Расчет по нормативу согласно приказа Минэнерго №674 от 30.09.2014</v>
          </cell>
          <cell r="J3">
            <v>2017</v>
          </cell>
          <cell r="K3" t="str">
            <v>Нормативный акт регионального ОИВ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workbookViewId="0">
      <selection activeCell="E16" sqref="E16"/>
    </sheetView>
  </sheetViews>
  <sheetFormatPr defaultRowHeight="15" x14ac:dyDescent="0.25"/>
  <cols>
    <col min="1" max="1" width="4.5703125" customWidth="1"/>
    <col min="2" max="2" width="23.5703125" customWidth="1"/>
    <col min="3" max="3" width="54" customWidth="1"/>
  </cols>
  <sheetData>
    <row r="1" spans="1:3" x14ac:dyDescent="0.25">
      <c r="A1" s="16"/>
      <c r="B1" s="19"/>
      <c r="C1" s="18"/>
    </row>
    <row r="2" spans="1:3" ht="22.5" customHeight="1" x14ac:dyDescent="0.3">
      <c r="A2" s="17"/>
      <c r="B2" s="46" t="s">
        <v>67</v>
      </c>
      <c r="C2" s="47"/>
    </row>
    <row r="3" spans="1:3" x14ac:dyDescent="0.25">
      <c r="A3" s="16"/>
      <c r="B3" s="19"/>
      <c r="C3" s="19"/>
    </row>
    <row r="4" spans="1:3" ht="22.5" customHeight="1" x14ac:dyDescent="0.25">
      <c r="A4" s="16"/>
      <c r="B4" s="20" t="s">
        <v>68</v>
      </c>
      <c r="C4" s="21" t="s">
        <v>69</v>
      </c>
    </row>
    <row r="5" spans="1:3" x14ac:dyDescent="0.25">
      <c r="A5" s="16"/>
      <c r="B5" s="22"/>
      <c r="C5" s="22"/>
    </row>
    <row r="6" spans="1:3" x14ac:dyDescent="0.25">
      <c r="A6" s="16"/>
      <c r="B6" s="23" t="s">
        <v>70</v>
      </c>
      <c r="C6" s="24">
        <v>2025</v>
      </c>
    </row>
    <row r="7" spans="1:3" ht="30" x14ac:dyDescent="0.25">
      <c r="A7" s="16"/>
      <c r="B7" s="25" t="s">
        <v>71</v>
      </c>
      <c r="C7" s="32" t="s">
        <v>84</v>
      </c>
    </row>
    <row r="8" spans="1:3" ht="18" customHeight="1" x14ac:dyDescent="0.25">
      <c r="A8" s="16"/>
      <c r="B8" s="20"/>
      <c r="C8" s="20"/>
    </row>
    <row r="9" spans="1:3" ht="29.25" customHeight="1" x14ac:dyDescent="0.25">
      <c r="A9" s="16"/>
      <c r="B9" s="20" t="s">
        <v>79</v>
      </c>
      <c r="C9" s="32" t="s">
        <v>85</v>
      </c>
    </row>
    <row r="10" spans="1:3" x14ac:dyDescent="0.25">
      <c r="A10" s="16"/>
      <c r="B10" s="27"/>
      <c r="C10" s="28"/>
    </row>
    <row r="11" spans="1:3" ht="30" x14ac:dyDescent="0.25">
      <c r="A11" s="16"/>
      <c r="B11" s="25" t="s">
        <v>72</v>
      </c>
      <c r="C11" s="26" t="s">
        <v>80</v>
      </c>
    </row>
    <row r="12" spans="1:3" x14ac:dyDescent="0.25">
      <c r="A12" s="16"/>
      <c r="B12" s="18"/>
      <c r="C12" s="29"/>
    </row>
    <row r="13" spans="1:3" x14ac:dyDescent="0.25">
      <c r="A13" s="16"/>
      <c r="B13" s="18"/>
      <c r="C13" s="30" t="s">
        <v>73</v>
      </c>
    </row>
    <row r="14" spans="1:3" ht="19.5" customHeight="1" x14ac:dyDescent="0.25">
      <c r="A14" s="16"/>
      <c r="B14" s="20" t="s">
        <v>74</v>
      </c>
      <c r="C14" s="31" t="s">
        <v>86</v>
      </c>
    </row>
    <row r="15" spans="1:3" ht="17.25" customHeight="1" x14ac:dyDescent="0.25">
      <c r="A15" s="16"/>
      <c r="B15" s="20" t="s">
        <v>75</v>
      </c>
      <c r="C15" s="31" t="s">
        <v>87</v>
      </c>
    </row>
    <row r="16" spans="1:3" ht="19.5" customHeight="1" x14ac:dyDescent="0.25">
      <c r="A16" s="16"/>
      <c r="B16" s="20" t="s">
        <v>76</v>
      </c>
      <c r="C16" s="31" t="s">
        <v>88</v>
      </c>
    </row>
    <row r="17" spans="1:3" ht="24" customHeight="1" x14ac:dyDescent="0.25">
      <c r="A17" s="16"/>
      <c r="B17" s="20" t="s">
        <v>77</v>
      </c>
      <c r="C17" s="31" t="s">
        <v>89</v>
      </c>
    </row>
  </sheetData>
  <sheetProtection password="A19F" sheet="1" objects="1" scenarios="1" autoFilter="0"/>
  <mergeCells count="1">
    <mergeCell ref="B2:C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14:C17 C11 C9 C7" xr:uid="{00000000-0002-0000-0000-000000000000}">
      <formula1>900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31"/>
  <sheetViews>
    <sheetView topLeftCell="A7" zoomScale="90" zoomScaleNormal="90" workbookViewId="0">
      <selection activeCell="B14" sqref="B14:D14"/>
    </sheetView>
  </sheetViews>
  <sheetFormatPr defaultRowHeight="15" x14ac:dyDescent="0.25"/>
  <cols>
    <col min="1" max="1" width="3.7109375" customWidth="1"/>
    <col min="2" max="2" width="29.5703125" customWidth="1"/>
    <col min="3" max="3" width="25.140625" customWidth="1"/>
    <col min="4" max="4" width="25.5703125" customWidth="1"/>
  </cols>
  <sheetData>
    <row r="1" spans="2:4" ht="15.75" x14ac:dyDescent="0.25">
      <c r="B1" s="66" t="s">
        <v>0</v>
      </c>
      <c r="C1" s="66"/>
      <c r="D1" s="66"/>
    </row>
    <row r="2" spans="2:4" ht="15.75" x14ac:dyDescent="0.25">
      <c r="B2" s="66" t="s">
        <v>1</v>
      </c>
      <c r="C2" s="66"/>
      <c r="D2" s="66"/>
    </row>
    <row r="3" spans="2:4" ht="15.75" x14ac:dyDescent="0.25">
      <c r="B3" s="66" t="s">
        <v>49</v>
      </c>
      <c r="C3" s="66"/>
      <c r="D3" s="66"/>
    </row>
    <row r="4" spans="2:4" ht="12" customHeight="1" x14ac:dyDescent="0.3">
      <c r="B4" s="2"/>
      <c r="C4" s="2"/>
      <c r="D4" s="2"/>
    </row>
    <row r="5" spans="2:4" ht="18.75" x14ac:dyDescent="0.25">
      <c r="B5" s="67" t="s">
        <v>2</v>
      </c>
      <c r="C5" s="67"/>
      <c r="D5" s="67"/>
    </row>
    <row r="6" spans="2:4" ht="40.5" customHeight="1" x14ac:dyDescent="0.25">
      <c r="B6" s="67" t="s">
        <v>3</v>
      </c>
      <c r="C6" s="67"/>
      <c r="D6" s="67"/>
    </row>
    <row r="7" spans="2:4" ht="13.5" customHeight="1" x14ac:dyDescent="0.25">
      <c r="B7" s="68"/>
      <c r="C7" s="68"/>
      <c r="D7" s="68"/>
    </row>
    <row r="8" spans="2:4" ht="96.75" customHeight="1" x14ac:dyDescent="0.25">
      <c r="B8" s="3" t="s">
        <v>50</v>
      </c>
      <c r="C8" s="11" t="s">
        <v>51</v>
      </c>
      <c r="D8" s="3" t="s">
        <v>52</v>
      </c>
    </row>
    <row r="9" spans="2:4" x14ac:dyDescent="0.25">
      <c r="B9" s="62" t="s">
        <v>4</v>
      </c>
      <c r="C9" s="63"/>
      <c r="D9" s="64"/>
    </row>
    <row r="10" spans="2:4" x14ac:dyDescent="0.25">
      <c r="B10" s="10" t="s">
        <v>53</v>
      </c>
      <c r="C10" s="10" t="s">
        <v>54</v>
      </c>
      <c r="D10" s="10">
        <v>5.0199999999999996</v>
      </c>
    </row>
    <row r="11" spans="2:4" x14ac:dyDescent="0.25">
      <c r="B11" s="10" t="s">
        <v>53</v>
      </c>
      <c r="C11" s="10" t="s">
        <v>55</v>
      </c>
      <c r="D11" s="10">
        <v>4.75</v>
      </c>
    </row>
    <row r="12" spans="2:4" x14ac:dyDescent="0.25">
      <c r="B12" s="10" t="s">
        <v>56</v>
      </c>
      <c r="C12" s="10" t="s">
        <v>54</v>
      </c>
      <c r="D12" s="10">
        <v>3.33</v>
      </c>
    </row>
    <row r="13" spans="2:4" x14ac:dyDescent="0.25">
      <c r="B13" s="10" t="s">
        <v>56</v>
      </c>
      <c r="C13" s="10" t="s">
        <v>55</v>
      </c>
      <c r="D13" s="10">
        <v>2.2999999999999998</v>
      </c>
    </row>
    <row r="14" spans="2:4" x14ac:dyDescent="0.25">
      <c r="B14" s="65" t="s">
        <v>5</v>
      </c>
      <c r="C14" s="65"/>
      <c r="D14" s="65"/>
    </row>
    <row r="15" spans="2:4" x14ac:dyDescent="0.25">
      <c r="B15" s="10" t="s">
        <v>57</v>
      </c>
      <c r="C15" s="10" t="s">
        <v>54</v>
      </c>
      <c r="D15" s="10">
        <v>5.77</v>
      </c>
    </row>
    <row r="16" spans="2:4" x14ac:dyDescent="0.25">
      <c r="B16" s="10" t="s">
        <v>57</v>
      </c>
      <c r="C16" s="10" t="s">
        <v>55</v>
      </c>
      <c r="D16" s="10">
        <v>4.96</v>
      </c>
    </row>
    <row r="17" spans="2:4" x14ac:dyDescent="0.25">
      <c r="B17" s="10" t="s">
        <v>58</v>
      </c>
      <c r="C17" s="10" t="s">
        <v>54</v>
      </c>
      <c r="D17" s="10">
        <v>5.45</v>
      </c>
    </row>
    <row r="18" spans="2:4" x14ac:dyDescent="0.25">
      <c r="B18" s="10" t="s">
        <v>58</v>
      </c>
      <c r="C18" s="10" t="s">
        <v>55</v>
      </c>
      <c r="D18" s="10">
        <v>4.07</v>
      </c>
    </row>
    <row r="19" spans="2:4" ht="12" customHeight="1" x14ac:dyDescent="0.25">
      <c r="B19" s="53"/>
      <c r="C19" s="54"/>
      <c r="D19" s="55"/>
    </row>
    <row r="20" spans="2:4" ht="99.75" customHeight="1" x14ac:dyDescent="0.25">
      <c r="B20" s="12" t="s">
        <v>59</v>
      </c>
      <c r="C20" s="12" t="s">
        <v>51</v>
      </c>
      <c r="D20" s="12" t="s">
        <v>52</v>
      </c>
    </row>
    <row r="21" spans="2:4" x14ac:dyDescent="0.25">
      <c r="B21" s="56" t="s">
        <v>6</v>
      </c>
      <c r="C21" s="57"/>
      <c r="D21" s="58"/>
    </row>
    <row r="22" spans="2:4" ht="17.25" customHeight="1" x14ac:dyDescent="0.25">
      <c r="B22" s="10" t="s">
        <v>7</v>
      </c>
      <c r="C22" s="10" t="s">
        <v>54</v>
      </c>
      <c r="D22" s="10">
        <v>8.49</v>
      </c>
    </row>
    <row r="23" spans="2:4" ht="13.5" customHeight="1" x14ac:dyDescent="0.25">
      <c r="B23" s="10" t="s">
        <v>7</v>
      </c>
      <c r="C23" s="10" t="s">
        <v>55</v>
      </c>
      <c r="D23" s="10">
        <v>7.36</v>
      </c>
    </row>
    <row r="24" spans="2:4" ht="15.75" customHeight="1" x14ac:dyDescent="0.25">
      <c r="B24" s="10" t="s">
        <v>60</v>
      </c>
      <c r="C24" s="10" t="s">
        <v>54</v>
      </c>
      <c r="D24" s="10">
        <v>6.17</v>
      </c>
    </row>
    <row r="25" spans="2:4" ht="15" customHeight="1" x14ac:dyDescent="0.25">
      <c r="B25" s="10" t="s">
        <v>60</v>
      </c>
      <c r="C25" s="10" t="s">
        <v>55</v>
      </c>
      <c r="D25" s="10">
        <v>6.08</v>
      </c>
    </row>
    <row r="26" spans="2:4" x14ac:dyDescent="0.25">
      <c r="B26" s="59" t="s">
        <v>8</v>
      </c>
      <c r="C26" s="60"/>
      <c r="D26" s="61"/>
    </row>
    <row r="27" spans="2:4" ht="99" customHeight="1" x14ac:dyDescent="0.25">
      <c r="B27" s="14" t="s">
        <v>61</v>
      </c>
      <c r="C27" s="50" t="s">
        <v>52</v>
      </c>
      <c r="D27" s="51"/>
    </row>
    <row r="28" spans="2:4" ht="15" customHeight="1" x14ac:dyDescent="0.25">
      <c r="B28" s="13" t="s">
        <v>7</v>
      </c>
      <c r="C28" s="48">
        <v>13.49</v>
      </c>
      <c r="D28" s="49"/>
    </row>
    <row r="29" spans="2:4" ht="15.75" customHeight="1" x14ac:dyDescent="0.25">
      <c r="B29" s="13" t="s">
        <v>60</v>
      </c>
      <c r="C29" s="48">
        <v>10.49</v>
      </c>
      <c r="D29" s="49"/>
    </row>
    <row r="31" spans="2:4" ht="44.25" customHeight="1" x14ac:dyDescent="0.25">
      <c r="B31" s="52" t="s">
        <v>62</v>
      </c>
      <c r="C31" s="52"/>
      <c r="D31" s="52"/>
    </row>
  </sheetData>
  <sheetProtection password="A19F" sheet="1" objects="1" scenarios="1"/>
  <mergeCells count="15">
    <mergeCell ref="B9:D9"/>
    <mergeCell ref="B14:D14"/>
    <mergeCell ref="B1:D1"/>
    <mergeCell ref="B2:D2"/>
    <mergeCell ref="B3:D3"/>
    <mergeCell ref="B5:D5"/>
    <mergeCell ref="B6:D6"/>
    <mergeCell ref="B7:D7"/>
    <mergeCell ref="C28:D28"/>
    <mergeCell ref="C29:D29"/>
    <mergeCell ref="C27:D27"/>
    <mergeCell ref="B31:D31"/>
    <mergeCell ref="B19:D19"/>
    <mergeCell ref="B21:D21"/>
    <mergeCell ref="B26:D26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5"/>
  <sheetViews>
    <sheetView tabSelected="1" zoomScaleNormal="100" workbookViewId="0">
      <selection activeCell="K9" sqref="K9"/>
    </sheetView>
  </sheetViews>
  <sheetFormatPr defaultRowHeight="15" x14ac:dyDescent="0.25"/>
  <cols>
    <col min="1" max="1" width="48.42578125" customWidth="1"/>
    <col min="2" max="2" width="12.42578125" customWidth="1"/>
    <col min="3" max="3" width="13.42578125" customWidth="1"/>
    <col min="4" max="4" width="13.140625" customWidth="1"/>
    <col min="5" max="5" width="12.85546875" customWidth="1"/>
    <col min="6" max="6" width="12.42578125" customWidth="1"/>
    <col min="7" max="7" width="12.855468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5" t="s">
        <v>9</v>
      </c>
      <c r="B2" s="36"/>
      <c r="C2" s="36"/>
      <c r="D2" s="36"/>
      <c r="E2" s="36"/>
      <c r="F2" s="36"/>
      <c r="G2" s="36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72" t="s">
        <v>10</v>
      </c>
      <c r="B4" s="74" t="s">
        <v>11</v>
      </c>
      <c r="C4" s="74" t="s">
        <v>12</v>
      </c>
      <c r="D4" s="76" t="s">
        <v>13</v>
      </c>
      <c r="E4" s="77"/>
      <c r="F4" s="77"/>
      <c r="G4" s="78"/>
    </row>
    <row r="5" spans="1:7" x14ac:dyDescent="0.25">
      <c r="A5" s="73"/>
      <c r="B5" s="75"/>
      <c r="C5" s="75"/>
      <c r="D5" s="5" t="s">
        <v>14</v>
      </c>
      <c r="E5" s="5" t="s">
        <v>15</v>
      </c>
      <c r="F5" s="5" t="s">
        <v>16</v>
      </c>
      <c r="G5" s="5" t="s">
        <v>17</v>
      </c>
    </row>
    <row r="6" spans="1:7" x14ac:dyDescent="0.25">
      <c r="A6" s="6" t="s">
        <v>18</v>
      </c>
      <c r="B6" s="7" t="s">
        <v>19</v>
      </c>
      <c r="C6" s="7" t="s">
        <v>20</v>
      </c>
      <c r="D6" s="7" t="s">
        <v>21</v>
      </c>
      <c r="E6" s="7" t="s">
        <v>22</v>
      </c>
      <c r="F6" s="7" t="s">
        <v>23</v>
      </c>
      <c r="G6" s="7" t="s">
        <v>24</v>
      </c>
    </row>
    <row r="7" spans="1:7" x14ac:dyDescent="0.25">
      <c r="A7" s="79" t="s">
        <v>82</v>
      </c>
      <c r="B7" s="80"/>
      <c r="C7" s="80"/>
      <c r="D7" s="80"/>
      <c r="E7" s="80"/>
      <c r="F7" s="80"/>
      <c r="G7" s="81"/>
    </row>
    <row r="8" spans="1:7" x14ac:dyDescent="0.25">
      <c r="A8" s="38" t="s">
        <v>25</v>
      </c>
      <c r="B8" s="39" t="s">
        <v>26</v>
      </c>
      <c r="C8" s="43">
        <f>SUM(D8:G8)</f>
        <v>8768.4722000000002</v>
      </c>
      <c r="D8" s="43">
        <f>D9+D13</f>
        <v>0</v>
      </c>
      <c r="E8" s="43">
        <f>E9+E13</f>
        <v>4965.0680000000002</v>
      </c>
      <c r="F8" s="43">
        <f>F9+F13</f>
        <v>3803.4041999999999</v>
      </c>
      <c r="G8" s="43">
        <f>G9+G13</f>
        <v>0</v>
      </c>
    </row>
    <row r="9" spans="1:7" x14ac:dyDescent="0.25">
      <c r="A9" s="40" t="s">
        <v>27</v>
      </c>
      <c r="B9" s="39" t="s">
        <v>26</v>
      </c>
      <c r="C9" s="43">
        <f>SUM(D9:G9)</f>
        <v>8768.4722000000002</v>
      </c>
      <c r="D9" s="43">
        <f>SUM(D10:D12)</f>
        <v>0</v>
      </c>
      <c r="E9" s="43">
        <f>SUM(E10:E12)</f>
        <v>4965.0680000000002</v>
      </c>
      <c r="F9" s="43">
        <f>SUM(F10:F12)</f>
        <v>3803.4041999999999</v>
      </c>
      <c r="G9" s="43">
        <f>SUM(G10:G12)</f>
        <v>0</v>
      </c>
    </row>
    <row r="10" spans="1:7" x14ac:dyDescent="0.25">
      <c r="A10" s="41" t="s">
        <v>28</v>
      </c>
      <c r="B10" s="39" t="s">
        <v>26</v>
      </c>
      <c r="C10" s="43">
        <f t="shared" ref="C10:C18" si="0">SUM(D10:G10)</f>
        <v>0</v>
      </c>
      <c r="D10" s="44"/>
      <c r="E10" s="44"/>
      <c r="F10" s="44"/>
      <c r="G10" s="44"/>
    </row>
    <row r="11" spans="1:7" x14ac:dyDescent="0.25">
      <c r="A11" s="41" t="s">
        <v>29</v>
      </c>
      <c r="B11" s="39" t="s">
        <v>26</v>
      </c>
      <c r="C11" s="43">
        <f t="shared" si="0"/>
        <v>0</v>
      </c>
      <c r="D11" s="44"/>
      <c r="E11" s="44"/>
      <c r="F11" s="44"/>
      <c r="G11" s="44"/>
    </row>
    <row r="12" spans="1:7" x14ac:dyDescent="0.25">
      <c r="A12" s="41" t="s">
        <v>30</v>
      </c>
      <c r="B12" s="39" t="s">
        <v>26</v>
      </c>
      <c r="C12" s="43">
        <f>SUM(D12:G12)</f>
        <v>8768.4722000000002</v>
      </c>
      <c r="D12" s="44"/>
      <c r="E12" s="44">
        <v>4965.0680000000002</v>
      </c>
      <c r="F12" s="44">
        <v>3803.4041999999999</v>
      </c>
      <c r="G12" s="44"/>
    </row>
    <row r="13" spans="1:7" x14ac:dyDescent="0.25">
      <c r="A13" s="40" t="s">
        <v>31</v>
      </c>
      <c r="B13" s="39" t="s">
        <v>26</v>
      </c>
      <c r="C13" s="43">
        <f t="shared" si="0"/>
        <v>0</v>
      </c>
      <c r="D13" s="44"/>
      <c r="E13" s="44"/>
      <c r="F13" s="44"/>
      <c r="G13" s="44"/>
    </row>
    <row r="14" spans="1:7" ht="30" x14ac:dyDescent="0.25">
      <c r="A14" s="38" t="s">
        <v>32</v>
      </c>
      <c r="B14" s="39" t="s">
        <v>26</v>
      </c>
      <c r="C14" s="43">
        <f t="shared" si="0"/>
        <v>0</v>
      </c>
      <c r="D14" s="42">
        <f>SUM(D15:D18)</f>
        <v>0</v>
      </c>
      <c r="E14" s="42">
        <f>SUM(E15:E18)</f>
        <v>0</v>
      </c>
      <c r="F14" s="42">
        <f>SUM(F15:F18)</f>
        <v>0</v>
      </c>
      <c r="G14" s="42">
        <f>SUM(G15:G18)</f>
        <v>0</v>
      </c>
    </row>
    <row r="15" spans="1:7" x14ac:dyDescent="0.25">
      <c r="A15" s="40" t="s">
        <v>33</v>
      </c>
      <c r="B15" s="39" t="s">
        <v>26</v>
      </c>
      <c r="C15" s="43">
        <f t="shared" si="0"/>
        <v>0</v>
      </c>
      <c r="D15" s="45"/>
      <c r="E15" s="44"/>
      <c r="F15" s="44"/>
      <c r="G15" s="44"/>
    </row>
    <row r="16" spans="1:7" x14ac:dyDescent="0.25">
      <c r="A16" s="40" t="s">
        <v>34</v>
      </c>
      <c r="B16" s="39" t="s">
        <v>26</v>
      </c>
      <c r="C16" s="43">
        <f t="shared" si="0"/>
        <v>0</v>
      </c>
      <c r="D16" s="44"/>
      <c r="E16" s="45"/>
      <c r="F16" s="44"/>
      <c r="G16" s="44"/>
    </row>
    <row r="17" spans="1:12" x14ac:dyDescent="0.25">
      <c r="A17" s="40" t="s">
        <v>35</v>
      </c>
      <c r="B17" s="39" t="s">
        <v>26</v>
      </c>
      <c r="C17" s="43">
        <f t="shared" si="0"/>
        <v>0</v>
      </c>
      <c r="D17" s="44"/>
      <c r="E17" s="44"/>
      <c r="F17" s="45"/>
      <c r="G17" s="44"/>
    </row>
    <row r="18" spans="1:12" x14ac:dyDescent="0.25">
      <c r="A18" s="40" t="s">
        <v>36</v>
      </c>
      <c r="B18" s="39" t="s">
        <v>26</v>
      </c>
      <c r="C18" s="43">
        <f t="shared" si="0"/>
        <v>0</v>
      </c>
      <c r="D18" s="44"/>
      <c r="E18" s="44"/>
      <c r="F18" s="44"/>
      <c r="G18" s="45"/>
    </row>
    <row r="19" spans="1:12" x14ac:dyDescent="0.25">
      <c r="A19" s="38" t="s">
        <v>37</v>
      </c>
      <c r="B19" s="39" t="s">
        <v>26</v>
      </c>
      <c r="C19" s="45"/>
      <c r="D19" s="43">
        <f>D8+D14</f>
        <v>0</v>
      </c>
      <c r="E19" s="43">
        <f>E8+E14</f>
        <v>4965.0680000000002</v>
      </c>
      <c r="F19" s="43">
        <f>F8+F14</f>
        <v>3803.4041999999999</v>
      </c>
      <c r="G19" s="43">
        <f>G8+G14</f>
        <v>0</v>
      </c>
    </row>
    <row r="20" spans="1:12" x14ac:dyDescent="0.25">
      <c r="A20" s="38" t="s">
        <v>38</v>
      </c>
      <c r="B20" s="39" t="s">
        <v>26</v>
      </c>
      <c r="C20" s="43">
        <f>SUM(D20:G20)</f>
        <v>160.586467</v>
      </c>
      <c r="D20" s="44"/>
      <c r="E20" s="44">
        <v>32.700581999999997</v>
      </c>
      <c r="F20" s="44">
        <v>127.885885</v>
      </c>
      <c r="G20" s="44"/>
    </row>
    <row r="21" spans="1:12" ht="30" x14ac:dyDescent="0.25">
      <c r="A21" s="38" t="s">
        <v>39</v>
      </c>
      <c r="B21" s="39" t="s">
        <v>40</v>
      </c>
      <c r="C21" s="43">
        <f>IF(C8=0,0,C20/C8*100)</f>
        <v>1.8314076082718265</v>
      </c>
      <c r="D21" s="43">
        <f>IF(D19=0,0,D20/D19*100)</f>
        <v>0</v>
      </c>
      <c r="E21" s="43">
        <f>IF(E19=0,0,E20/E19*100)</f>
        <v>0.65861297367931304</v>
      </c>
      <c r="F21" s="43">
        <f>IF(F19=0,0,F20/F19*100)</f>
        <v>3.3624058415879121</v>
      </c>
      <c r="G21" s="43">
        <f>IF(G19=0,0,G20/G19*100)</f>
        <v>0</v>
      </c>
    </row>
    <row r="22" spans="1:12" ht="31.5" customHeight="1" x14ac:dyDescent="0.25">
      <c r="A22" s="38" t="s">
        <v>41</v>
      </c>
      <c r="B22" s="39" t="s">
        <v>42</v>
      </c>
      <c r="C22" s="43">
        <f>SUM(D22:G22)</f>
        <v>8.4</v>
      </c>
      <c r="D22" s="44"/>
      <c r="E22" s="44">
        <v>3.2</v>
      </c>
      <c r="F22" s="44">
        <v>4</v>
      </c>
      <c r="G22" s="44">
        <v>1.2</v>
      </c>
    </row>
    <row r="23" spans="1:12" ht="30" x14ac:dyDescent="0.25">
      <c r="A23" s="38" t="s">
        <v>43</v>
      </c>
      <c r="B23" s="39" t="s">
        <v>42</v>
      </c>
      <c r="C23" s="43">
        <f>SUM(D23:G23)</f>
        <v>0</v>
      </c>
      <c r="D23" s="44"/>
      <c r="E23" s="44">
        <v>0</v>
      </c>
      <c r="F23" s="44">
        <v>0</v>
      </c>
      <c r="G23" s="44">
        <v>0</v>
      </c>
      <c r="J23" s="15"/>
    </row>
    <row r="24" spans="1:12" ht="29.25" customHeight="1" x14ac:dyDescent="0.25">
      <c r="A24" s="38" t="s">
        <v>64</v>
      </c>
      <c r="B24" s="39" t="s">
        <v>63</v>
      </c>
      <c r="C24" s="43">
        <f>SUM(D24:G24)</f>
        <v>15.73</v>
      </c>
      <c r="D24" s="44"/>
      <c r="E24" s="44">
        <v>7.5</v>
      </c>
      <c r="F24" s="44">
        <v>8.23</v>
      </c>
      <c r="G24" s="44"/>
      <c r="J24" s="37"/>
    </row>
    <row r="25" spans="1:12" ht="45" x14ac:dyDescent="0.25">
      <c r="A25" s="38" t="s">
        <v>44</v>
      </c>
      <c r="B25" s="39" t="s">
        <v>40</v>
      </c>
      <c r="C25" s="45"/>
      <c r="D25" s="43">
        <f>IF(D22=0,0,D23/D22*100)</f>
        <v>0</v>
      </c>
      <c r="E25" s="43">
        <f>IF(E22=0,0,E23/E22*100)</f>
        <v>0</v>
      </c>
      <c r="F25" s="43">
        <f>IF(F22=0,0,F23/F22*100)</f>
        <v>0</v>
      </c>
      <c r="G25" s="43">
        <f>IF(G22=0,0,G23/G22*100)</f>
        <v>0</v>
      </c>
      <c r="J25" s="15"/>
      <c r="K25" s="15"/>
      <c r="L25" s="15"/>
    </row>
    <row r="26" spans="1:12" ht="33.75" customHeight="1" x14ac:dyDescent="0.25">
      <c r="A26" s="38" t="s">
        <v>81</v>
      </c>
      <c r="B26" s="39" t="s">
        <v>40</v>
      </c>
      <c r="C26" s="45"/>
      <c r="D26" s="43">
        <f>IF(OR(D22=0,D24=0),0,IF(AND(D19/D22&gt;0,D19/D22&lt;=3500),IF(D19/D24&lt;=2000,'Приказ МЭ от 26.09.2017 № 887'!D10,'Приказ МЭ от 26.09.2017 № 887'!D11),IF(D19/D22&gt;3500,IF(D19/D24&lt;=2000,'Приказ МЭ от 26.09.2017 № 887'!D12,'Приказ МЭ от 26.09.2017 № 887'!$D13),0)))</f>
        <v>0</v>
      </c>
      <c r="E26" s="43">
        <f>IF(OR(E22=0,E24=0),0,IF(AND(E19/E22&gt;0,E19/E22&lt;=700),IF(E19/E24&lt;=2000,'Приказ МЭ от 26.09.2017 № 887'!D15,'Приказ МЭ от 26.09.2017 № 887'!D16),IF(E19/E22&gt;700,IF(E19/E24&lt;=2000,'Приказ МЭ от 26.09.2017 № 887'!D17,'Приказ МЭ от 26.09.2017 № 887'!D18),0)))</f>
        <v>5.45</v>
      </c>
      <c r="F26" s="43">
        <f>IF(F24=0,0,IF(AND(F25&gt;=0,F25&lt;=30),IF(F19/F24&lt;=2000,'Приказ МЭ от 26.09.2017 № 887'!D24,'Приказ МЭ от 26.09.2017 № 887'!D25),IF(F25&gt;30,IF(F19/F24&lt;=2000,'Приказ МЭ от 26.09.2017 № 887'!D22,'Приказ МЭ от 26.09.2017 № 887'!D23))))</f>
        <v>6.17</v>
      </c>
      <c r="G26" s="43">
        <f>IF(G22=0,0,IF(AND(G25&gt;0,G25&lt;=30),'Приказ МЭ от 26.09.2017 № 887'!C29,'Приказ МЭ от 26.09.2017 № 887'!C28))</f>
        <v>13.49</v>
      </c>
      <c r="I26" s="15"/>
      <c r="J26" s="15"/>
      <c r="K26" s="15"/>
      <c r="L26" s="15"/>
    </row>
    <row r="27" spans="1:12" x14ac:dyDescent="0.25">
      <c r="A27" s="82" t="s">
        <v>83</v>
      </c>
      <c r="B27" s="83"/>
      <c r="C27" s="83"/>
      <c r="D27" s="83"/>
      <c r="E27" s="83"/>
      <c r="F27" s="83"/>
      <c r="G27" s="84"/>
    </row>
    <row r="28" spans="1:12" x14ac:dyDescent="0.25">
      <c r="A28" s="38" t="s">
        <v>25</v>
      </c>
      <c r="B28" s="39" t="s">
        <v>26</v>
      </c>
      <c r="C28" s="43">
        <f>SUM(D28:G28)</f>
        <v>8990</v>
      </c>
      <c r="D28" s="43">
        <f>D29+D33</f>
        <v>0</v>
      </c>
      <c r="E28" s="43">
        <f>E29+E33</f>
        <v>5080</v>
      </c>
      <c r="F28" s="43">
        <f>F29+F33</f>
        <v>3910</v>
      </c>
      <c r="G28" s="43">
        <f>G29+G33</f>
        <v>0</v>
      </c>
    </row>
    <row r="29" spans="1:12" x14ac:dyDescent="0.25">
      <c r="A29" s="40" t="s">
        <v>27</v>
      </c>
      <c r="B29" s="39" t="s">
        <v>26</v>
      </c>
      <c r="C29" s="43">
        <f>SUM(D29:G29)</f>
        <v>8990</v>
      </c>
      <c r="D29" s="43">
        <f>SUM(D30:D32)</f>
        <v>0</v>
      </c>
      <c r="E29" s="43">
        <f>SUM(E30:E32)</f>
        <v>5080</v>
      </c>
      <c r="F29" s="43">
        <f>SUM(F30:F32)</f>
        <v>3910</v>
      </c>
      <c r="G29" s="43">
        <f>SUM(G30:G32)</f>
        <v>0</v>
      </c>
    </row>
    <row r="30" spans="1:12" x14ac:dyDescent="0.25">
      <c r="A30" s="41" t="s">
        <v>28</v>
      </c>
      <c r="B30" s="39" t="s">
        <v>26</v>
      </c>
      <c r="C30" s="43">
        <f t="shared" ref="C30:C38" si="1">SUM(D30:G30)</f>
        <v>0</v>
      </c>
      <c r="D30" s="44"/>
      <c r="E30" s="44"/>
      <c r="F30" s="44"/>
      <c r="G30" s="44"/>
    </row>
    <row r="31" spans="1:12" x14ac:dyDescent="0.25">
      <c r="A31" s="41" t="s">
        <v>29</v>
      </c>
      <c r="B31" s="39" t="s">
        <v>26</v>
      </c>
      <c r="C31" s="43">
        <f t="shared" si="1"/>
        <v>0</v>
      </c>
      <c r="D31" s="44"/>
      <c r="E31" s="44"/>
      <c r="F31" s="44"/>
      <c r="G31" s="44"/>
    </row>
    <row r="32" spans="1:12" x14ac:dyDescent="0.25">
      <c r="A32" s="41" t="s">
        <v>30</v>
      </c>
      <c r="B32" s="39" t="s">
        <v>26</v>
      </c>
      <c r="C32" s="43">
        <f t="shared" si="1"/>
        <v>8990</v>
      </c>
      <c r="D32" s="44"/>
      <c r="E32" s="44">
        <v>5080</v>
      </c>
      <c r="F32" s="44">
        <v>3910</v>
      </c>
      <c r="G32" s="44"/>
    </row>
    <row r="33" spans="1:7" x14ac:dyDescent="0.25">
      <c r="A33" s="40" t="s">
        <v>31</v>
      </c>
      <c r="B33" s="39" t="s">
        <v>26</v>
      </c>
      <c r="C33" s="43">
        <f>SUM(D33:G33)</f>
        <v>0</v>
      </c>
      <c r="D33" s="44"/>
      <c r="E33" s="44"/>
      <c r="F33" s="44"/>
      <c r="G33" s="44"/>
    </row>
    <row r="34" spans="1:7" ht="30" x14ac:dyDescent="0.25">
      <c r="A34" s="38" t="s">
        <v>32</v>
      </c>
      <c r="B34" s="39" t="s">
        <v>26</v>
      </c>
      <c r="C34" s="43">
        <f t="shared" si="1"/>
        <v>0</v>
      </c>
      <c r="D34" s="42">
        <f>SUM(D35:D38)</f>
        <v>0</v>
      </c>
      <c r="E34" s="42">
        <f>SUM(E35:E38)</f>
        <v>0</v>
      </c>
      <c r="F34" s="42">
        <f>SUM(F35:F38)</f>
        <v>0</v>
      </c>
      <c r="G34" s="42">
        <f>SUM(G35:G38)</f>
        <v>0</v>
      </c>
    </row>
    <row r="35" spans="1:7" x14ac:dyDescent="0.25">
      <c r="A35" s="40" t="s">
        <v>33</v>
      </c>
      <c r="B35" s="39" t="s">
        <v>26</v>
      </c>
      <c r="C35" s="43">
        <f t="shared" si="1"/>
        <v>0</v>
      </c>
      <c r="D35" s="45"/>
      <c r="E35" s="44"/>
      <c r="F35" s="44"/>
      <c r="G35" s="44"/>
    </row>
    <row r="36" spans="1:7" x14ac:dyDescent="0.25">
      <c r="A36" s="40" t="s">
        <v>34</v>
      </c>
      <c r="B36" s="39" t="s">
        <v>26</v>
      </c>
      <c r="C36" s="43">
        <f t="shared" si="1"/>
        <v>0</v>
      </c>
      <c r="D36" s="44"/>
      <c r="E36" s="45"/>
      <c r="F36" s="44"/>
      <c r="G36" s="44"/>
    </row>
    <row r="37" spans="1:7" x14ac:dyDescent="0.25">
      <c r="A37" s="40" t="s">
        <v>35</v>
      </c>
      <c r="B37" s="39" t="s">
        <v>26</v>
      </c>
      <c r="C37" s="43">
        <f t="shared" si="1"/>
        <v>0</v>
      </c>
      <c r="D37" s="44"/>
      <c r="E37" s="44"/>
      <c r="F37" s="45"/>
      <c r="G37" s="44"/>
    </row>
    <row r="38" spans="1:7" x14ac:dyDescent="0.25">
      <c r="A38" s="40" t="s">
        <v>36</v>
      </c>
      <c r="B38" s="39" t="s">
        <v>26</v>
      </c>
      <c r="C38" s="43">
        <f t="shared" si="1"/>
        <v>0</v>
      </c>
      <c r="D38" s="44"/>
      <c r="E38" s="44"/>
      <c r="F38" s="44"/>
      <c r="G38" s="45"/>
    </row>
    <row r="39" spans="1:7" x14ac:dyDescent="0.25">
      <c r="A39" s="38" t="s">
        <v>45</v>
      </c>
      <c r="B39" s="39" t="s">
        <v>26</v>
      </c>
      <c r="C39" s="45"/>
      <c r="D39" s="43">
        <f>D28+D34</f>
        <v>0</v>
      </c>
      <c r="E39" s="43">
        <f>E28+E34</f>
        <v>5080</v>
      </c>
      <c r="F39" s="43">
        <f>F28+F34</f>
        <v>3910</v>
      </c>
      <c r="G39" s="43">
        <f>G28+G34</f>
        <v>0</v>
      </c>
    </row>
    <row r="40" spans="1:7" x14ac:dyDescent="0.25">
      <c r="A40" s="38" t="s">
        <v>46</v>
      </c>
      <c r="B40" s="39" t="s">
        <v>40</v>
      </c>
      <c r="C40" s="43">
        <f>IF(C28=0,0,C41/C28*100)</f>
        <v>1.8345673800778253</v>
      </c>
      <c r="D40" s="43">
        <f>MIN(D26,D21)</f>
        <v>0</v>
      </c>
      <c r="E40" s="43">
        <f>MIN(E26,E21)</f>
        <v>0.65861297367931304</v>
      </c>
      <c r="F40" s="43">
        <f>MIN(F26,F21)</f>
        <v>3.3624058415879121</v>
      </c>
      <c r="G40" s="43">
        <f>MIN(G26,G21)</f>
        <v>0</v>
      </c>
    </row>
    <row r="41" spans="1:7" x14ac:dyDescent="0.25">
      <c r="A41" s="38" t="s">
        <v>47</v>
      </c>
      <c r="B41" s="39" t="s">
        <v>26</v>
      </c>
      <c r="C41" s="43">
        <f>SUM(D41:G41)</f>
        <v>164.92760746899648</v>
      </c>
      <c r="D41" s="43">
        <f>D39*D40/100</f>
        <v>0</v>
      </c>
      <c r="E41" s="43">
        <f>E39*E40/100</f>
        <v>33.457539062909106</v>
      </c>
      <c r="F41" s="43">
        <f>F39*F40/100</f>
        <v>131.47006840608736</v>
      </c>
      <c r="G41" s="43">
        <f>G39*G40/100</f>
        <v>0</v>
      </c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69" t="s">
        <v>48</v>
      </c>
      <c r="B43" s="69"/>
      <c r="C43" s="1"/>
      <c r="D43" s="8">
        <f>IF(D22=0,0,D19/D22)</f>
        <v>0</v>
      </c>
      <c r="E43" s="8">
        <f>IF(E22=0,0,E19/E22)</f>
        <v>1551.58375</v>
      </c>
      <c r="F43" s="8">
        <f>IF(F22=0,0,F19/F22)</f>
        <v>950.85104999999999</v>
      </c>
      <c r="G43" s="8">
        <f>IF(G22=0,0,G19/G22)</f>
        <v>0</v>
      </c>
    </row>
    <row r="44" spans="1:7" x14ac:dyDescent="0.25">
      <c r="A44" s="9" t="s">
        <v>66</v>
      </c>
      <c r="B44" s="1"/>
      <c r="C44" s="1"/>
      <c r="D44" s="1"/>
      <c r="E44" s="1"/>
      <c r="F44" s="1"/>
      <c r="G44" s="1"/>
    </row>
    <row r="45" spans="1:7" x14ac:dyDescent="0.25">
      <c r="A45" s="70" t="s">
        <v>65</v>
      </c>
      <c r="B45" s="71"/>
      <c r="C45" s="71"/>
      <c r="D45" s="71"/>
      <c r="E45" s="71"/>
      <c r="F45" s="71"/>
      <c r="G45" s="71"/>
    </row>
  </sheetData>
  <sheetProtection password="A19F" sheet="1" objects="1" scenarios="1" autoFilter="0"/>
  <mergeCells count="8">
    <mergeCell ref="A43:B43"/>
    <mergeCell ref="A45:G45"/>
    <mergeCell ref="A4:A5"/>
    <mergeCell ref="B4:B5"/>
    <mergeCell ref="C4:C5"/>
    <mergeCell ref="D4:G4"/>
    <mergeCell ref="A7:G7"/>
    <mergeCell ref="A27:G27"/>
  </mergeCells>
  <dataValidations count="1">
    <dataValidation type="decimal" allowBlank="1" showErrorMessage="1" errorTitle="Ошибка" error="Допускается ввод только неотрицательных чисел!" sqref="F16:G16 D20:G20 D36 D16 D37:E37 D17:E17 D38:F38 D18:F18 F36:G36 G17 E35:G35 G37 D30:G33 E15:G15 D22:G24 D10:G13" xr:uid="{00000000-0002-0000-0200-000000000000}">
      <formula1>0</formula1>
      <formula2>9.99999999999999E+23</formula2>
    </dataValidation>
  </dataValidations>
  <pageMargins left="0.19685039370078741" right="0.19685039370078741" top="0.74803149606299213" bottom="0.74803149606299213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12"/>
  <sheetViews>
    <sheetView workbookViewId="0">
      <selection activeCell="B1" sqref="B1:B1048576"/>
    </sheetView>
  </sheetViews>
  <sheetFormatPr defaultRowHeight="15" x14ac:dyDescent="0.25"/>
  <cols>
    <col min="1" max="1" width="5.28515625" customWidth="1"/>
    <col min="2" max="2" width="67" customWidth="1"/>
  </cols>
  <sheetData>
    <row r="1" spans="2:2" x14ac:dyDescent="0.25">
      <c r="B1" s="33"/>
    </row>
    <row r="2" spans="2:2" x14ac:dyDescent="0.25">
      <c r="B2" s="4" t="s">
        <v>78</v>
      </c>
    </row>
    <row r="3" spans="2:2" x14ac:dyDescent="0.25">
      <c r="B3" s="33"/>
    </row>
    <row r="4" spans="2:2" ht="40.5" customHeight="1" x14ac:dyDescent="0.25">
      <c r="B4" s="34"/>
    </row>
    <row r="5" spans="2:2" x14ac:dyDescent="0.25">
      <c r="B5" s="33"/>
    </row>
    <row r="6" spans="2:2" ht="35.25" customHeight="1" x14ac:dyDescent="0.25">
      <c r="B6" s="34"/>
    </row>
    <row r="7" spans="2:2" x14ac:dyDescent="0.25">
      <c r="B7" s="33"/>
    </row>
    <row r="8" spans="2:2" ht="35.25" customHeight="1" x14ac:dyDescent="0.25">
      <c r="B8" s="34"/>
    </row>
    <row r="9" spans="2:2" x14ac:dyDescent="0.25">
      <c r="B9" s="33"/>
    </row>
    <row r="10" spans="2:2" ht="35.25" customHeight="1" x14ac:dyDescent="0.25">
      <c r="B10" s="34"/>
    </row>
    <row r="11" spans="2:2" x14ac:dyDescent="0.25">
      <c r="B11" s="33"/>
    </row>
    <row r="12" spans="2:2" ht="39.75" customHeight="1" x14ac:dyDescent="0.25">
      <c r="B12" s="34"/>
    </row>
  </sheetData>
  <sheetProtection password="A19F" sheet="1" objects="1" scenarios="1"/>
  <dataValidations count="1">
    <dataValidation type="textLength" operator="lessThanOrEqual" allowBlank="1" showInputMessage="1" showErrorMessage="1" errorTitle="Ошибка" error="Допускается ввод не более 900 символов!" sqref="B12 B4 B6 B8 B10" xr:uid="{00000000-0002-0000-0300-000000000000}">
      <formula1>900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</vt:lpstr>
      <vt:lpstr>Приказ МЭ от 26.09.2017 № 887</vt:lpstr>
      <vt:lpstr>Расчет</vt:lpstr>
      <vt:lpstr>Комментарии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Aleksandrov</dc:creator>
  <cp:lastModifiedBy>Баталова Татьяна Николаевна</cp:lastModifiedBy>
  <cp:lastPrinted>2024-03-12T05:18:00Z</cp:lastPrinted>
  <dcterms:created xsi:type="dcterms:W3CDTF">2018-01-17T23:45:48Z</dcterms:created>
  <dcterms:modified xsi:type="dcterms:W3CDTF">2024-03-12T05:18:04Z</dcterms:modified>
</cp:coreProperties>
</file>